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35" windowHeight="15075"/>
  </bookViews>
  <sheets>
    <sheet name="List1" sheetId="1" r:id="rId1"/>
    <sheet name="List2" sheetId="2" r:id="rId2"/>
    <sheet name="List3" sheetId="3" r:id="rId3"/>
  </sheets>
  <definedNames>
    <definedName name="cena_desinfekce_odpadu">List1!$C$19</definedName>
    <definedName name="cena_elektriny">List1!$C$13</definedName>
    <definedName name="cena_likv_N">List1!$C$11</definedName>
    <definedName name="cena_likv_O">List1!$C$12</definedName>
    <definedName name="cena_spec_pytle">List1!$C$18</definedName>
    <definedName name="cena_stav_pytle">List1!$C$10</definedName>
    <definedName name="cena_vody">List1!$C$14</definedName>
    <definedName name="desinf_odp_mesicne">List1!$E$77</definedName>
    <definedName name="desinf_pristr_mesicne">List1!$E$78</definedName>
    <definedName name="elektr_mesicne">List1!$E$79</definedName>
    <definedName name="hmotnost_mesicne">List1!$E$76</definedName>
    <definedName name="pytlu_mesicne">List1!$E$75</definedName>
    <definedName name="vody_mesicne">List1!$E$80</definedName>
  </definedNames>
  <calcPr calcId="125725"/>
  <customWorkbookViews>
    <customWorkbookView name="Karel Koukal - vlastní zobrazení" guid="{CE4DD1E3-5AAF-423F-9ED3-9824BD3C4EBF}" mergeInterval="0" personalView="1" maximized="1" xWindow="1" yWindow="1" windowWidth="1916" windowHeight="1008" activeSheetId="1"/>
  </customWorkbookViews>
</workbook>
</file>

<file path=xl/calcChain.xml><?xml version="1.0" encoding="utf-8"?>
<calcChain xmlns="http://schemas.openxmlformats.org/spreadsheetml/2006/main">
  <c r="C22" i="1"/>
  <c r="C28" s="1"/>
  <c r="C37" s="1"/>
  <c r="C38" s="1"/>
  <c r="C33"/>
  <c r="D32"/>
  <c r="F27"/>
  <c r="E27"/>
  <c r="F26"/>
  <c r="E26"/>
  <c r="E25"/>
  <c r="E24"/>
  <c r="E22"/>
  <c r="E23"/>
  <c r="C23"/>
  <c r="D17"/>
  <c r="F25" s="1"/>
  <c r="D16"/>
  <c r="F23" s="1"/>
  <c r="D13"/>
  <c r="D12"/>
  <c r="D11"/>
  <c r="F22" s="1"/>
  <c r="D10"/>
  <c r="D22" s="1"/>
  <c r="D9"/>
  <c r="D23" s="1"/>
  <c r="C7"/>
  <c r="C6"/>
  <c r="F24" l="1"/>
  <c r="F28"/>
  <c r="F37" s="1"/>
  <c r="F38" s="1"/>
  <c r="D28"/>
  <c r="D37" s="1"/>
  <c r="D38" s="1"/>
  <c r="E28"/>
  <c r="E37" s="1"/>
  <c r="E38" s="1"/>
  <c r="C40" l="1"/>
</calcChain>
</file>

<file path=xl/sharedStrings.xml><?xml version="1.0" encoding="utf-8"?>
<sst xmlns="http://schemas.openxmlformats.org/spreadsheetml/2006/main" count="101" uniqueCount="64">
  <si>
    <t>►</t>
  </si>
  <si>
    <t>Parametry Vašeho zařízení:</t>
  </si>
  <si>
    <t>osob</t>
  </si>
  <si>
    <t>cena za nyní používaný odpadkový pytel</t>
  </si>
  <si>
    <t>Kč/ks</t>
  </si>
  <si>
    <t>cena za likvidaci nebezp. "N" odpadů</t>
  </si>
  <si>
    <t>Kč/kg</t>
  </si>
  <si>
    <t>cena za likvidaci ostatních "O" odpadů</t>
  </si>
  <si>
    <t>cena elektrické energie</t>
  </si>
  <si>
    <t>Kč/kWh</t>
  </si>
  <si>
    <t>cena vody</t>
  </si>
  <si>
    <t>Kč/m3</t>
  </si>
  <si>
    <t>vodné + stočné</t>
  </si>
  <si>
    <t>měsíční produkce odpadů (použitých plen)</t>
  </si>
  <si>
    <t>průměrně 3 pleny denně (průměrná váha použité pleny 1,2 kg)</t>
  </si>
  <si>
    <t>Kg</t>
  </si>
  <si>
    <t>roční produkce odpadů (použitých plen)</t>
  </si>
  <si>
    <t>tento údaj slouží pouze pro kontrolu, pokud je vyšší než skutečnost, snižte počet klientů</t>
  </si>
  <si>
    <t>počet inkontinentních klientů</t>
  </si>
  <si>
    <t>Cena bez DPH</t>
  </si>
  <si>
    <t>Cena vč. DPH</t>
  </si>
  <si>
    <t>nová cena za odstranění dekontaminovaného odpadu (kat.č.180104)</t>
  </si>
  <si>
    <t>vaše současná cena za odstraňování nebezpečného odpadu (kat.č.180103)</t>
  </si>
  <si>
    <t>Ostatní parametry</t>
  </si>
  <si>
    <t>cena speciálního pytle</t>
  </si>
  <si>
    <t>cena desinfekce obsahu pytle</t>
  </si>
  <si>
    <t>Kč/l</t>
  </si>
  <si>
    <t>likvidace odpadu</t>
  </si>
  <si>
    <t>cena použitých pytlů</t>
  </si>
  <si>
    <t>cena desinfekce odpadu</t>
  </si>
  <si>
    <t>-</t>
  </si>
  <si>
    <t>cena desinfekce přístroje</t>
  </si>
  <si>
    <t>Celkové provozní náklady na 1 pytel</t>
  </si>
  <si>
    <t>ROČNÍ ÚSPORA</t>
  </si>
  <si>
    <t>Kč</t>
  </si>
  <si>
    <t>DALŠÍ VÝHODY (obtížně vyčíslitelné)</t>
  </si>
  <si>
    <t xml:space="preserve">Při použití přístroje Medivak MV6:                                                                                                                                                         </t>
  </si>
  <si>
    <r>
      <t>Ì</t>
    </r>
    <r>
      <rPr>
        <b/>
        <sz val="16"/>
        <rFont val="Trebuchet MS"/>
        <family val="2"/>
        <charset val="238"/>
      </rPr>
      <t xml:space="preserve">  </t>
    </r>
    <r>
      <rPr>
        <sz val="10"/>
        <rFont val="Trebuchet MS"/>
        <family val="2"/>
        <charset val="238"/>
      </rPr>
      <t>odpadá nutnost skladování použitých plen v chlazené místnosti</t>
    </r>
  </si>
  <si>
    <r>
      <t>Ì</t>
    </r>
    <r>
      <rPr>
        <b/>
        <sz val="16"/>
        <rFont val="Trebuchet MS"/>
        <family val="2"/>
        <charset val="238"/>
      </rPr>
      <t xml:space="preserve">  </t>
    </r>
    <r>
      <rPr>
        <sz val="10"/>
        <rFont val="Trebuchet MS"/>
        <family val="2"/>
        <charset val="238"/>
      </rPr>
      <t xml:space="preserve">odpadá nutnost značení nebezpečného odpadu   </t>
    </r>
  </si>
  <si>
    <r>
      <t>Ì</t>
    </r>
    <r>
      <rPr>
        <b/>
        <sz val="16"/>
        <rFont val="Trebuchet MS"/>
        <family val="2"/>
        <charset val="238"/>
      </rPr>
      <t xml:space="preserve">  </t>
    </r>
    <r>
      <rPr>
        <sz val="10"/>
        <rFont val="Trebuchet MS"/>
        <family val="2"/>
        <charset val="238"/>
      </rPr>
      <t>výrazně se zmenší objem vyprodukovaného odpadu</t>
    </r>
  </si>
  <si>
    <r>
      <t>Ì</t>
    </r>
    <r>
      <rPr>
        <b/>
        <sz val="16"/>
        <rFont val="Trebuchet MS"/>
        <family val="2"/>
        <charset val="238"/>
      </rPr>
      <t xml:space="preserve">  </t>
    </r>
    <r>
      <rPr>
        <sz val="10"/>
        <rFont val="Trebuchet MS"/>
        <family val="2"/>
        <charset val="238"/>
      </rPr>
      <t>odpad je pachově neutralizovaný</t>
    </r>
  </si>
  <si>
    <r>
      <t>Ì</t>
    </r>
    <r>
      <rPr>
        <b/>
        <sz val="16"/>
        <rFont val="Trebuchet MS"/>
        <family val="2"/>
        <charset val="238"/>
      </rPr>
      <t xml:space="preserve">  </t>
    </r>
    <r>
      <rPr>
        <sz val="10"/>
        <rFont val="Trebuchet MS"/>
        <family val="2"/>
        <charset val="238"/>
      </rPr>
      <t>výrazně se sníži riziko při manipulaci s odpadem</t>
    </r>
  </si>
  <si>
    <r>
      <t xml:space="preserve">Dodává: </t>
    </r>
    <r>
      <rPr>
        <b/>
        <sz val="10"/>
        <rFont val="Trebuchet MS"/>
        <family val="2"/>
        <charset val="238"/>
      </rPr>
      <t>K6 s.r.o., Zámecká 9, 679 72 Kunštát</t>
    </r>
  </si>
  <si>
    <t>e-mail: info@k6.cz, tel: 776 262 525 (Morava), 773 262 525 (Čechy), servis: 773 632 517, www.k6.cz</t>
  </si>
  <si>
    <t>bez přístroje</t>
  </si>
  <si>
    <t>s přístrojem</t>
  </si>
  <si>
    <t>Srovnání provozních nákladů (na 1 pytel odpadu)</t>
  </si>
  <si>
    <t>počítáno 8 plen o váze 1,2 kg do pytle</t>
  </si>
  <si>
    <t>počítáno 0,015 l desinfekce do pytle</t>
  </si>
  <si>
    <t>počítáno 0,002 l desinfekce na pytel</t>
  </si>
  <si>
    <t>počítáno 0,008 kWh na pytel</t>
  </si>
  <si>
    <t>počítáno 0,75 l do pytle</t>
  </si>
  <si>
    <t>Další náklady spojené s provozem přístroje (roční)</t>
  </si>
  <si>
    <t>Kč/rok</t>
  </si>
  <si>
    <t>pravidelná roční servisní kontrola přístroje</t>
  </si>
  <si>
    <t>v ceně nejsou kalkulovány náklady na dopravu</t>
  </si>
  <si>
    <t>roční kontrola účinnosti dekontaminace</t>
  </si>
  <si>
    <t>celkové měsíční náklady</t>
  </si>
  <si>
    <t>celkové roční náklady</t>
  </si>
  <si>
    <t>včetně DPH</t>
  </si>
  <si>
    <t>provádí SZÚ v Praze + některé krajské hyg.stanice</t>
  </si>
  <si>
    <t>SROVNÁNÍ PROVOZNÍCH NÁKLADŮ ODSTRAŇOVÁNÍ POUŽITÝCH PLEN</t>
  </si>
  <si>
    <t>MediSack (cena pytle při odběru 4.000 ks)</t>
  </si>
  <si>
    <t>cena desinfekce Terralin protect (při odběru 20 kanystrů)</t>
  </si>
</sst>
</file>

<file path=xl/styles.xml><?xml version="1.0" encoding="utf-8"?>
<styleSheet xmlns="http://schemas.openxmlformats.org/spreadsheetml/2006/main">
  <numFmts count="1">
    <numFmt numFmtId="164" formatCode="#,##0.\-"/>
  </numFmts>
  <fonts count="20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indexed="57"/>
      <name val="Arial Black"/>
      <family val="2"/>
      <charset val="238"/>
    </font>
    <font>
      <sz val="10"/>
      <name val="Trebuchet MS"/>
      <family val="2"/>
      <charset val="238"/>
    </font>
    <font>
      <b/>
      <sz val="12"/>
      <name val="Consolas"/>
      <family val="3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Trebuchet MS"/>
      <family val="2"/>
      <charset val="238"/>
    </font>
    <font>
      <sz val="12"/>
      <name val="Consolas"/>
      <family val="3"/>
      <charset val="238"/>
    </font>
    <font>
      <b/>
      <sz val="20"/>
      <name val="Consolas"/>
      <family val="3"/>
      <charset val="238"/>
    </font>
    <font>
      <sz val="18"/>
      <name val="Trebuchet MS"/>
      <family val="2"/>
      <charset val="238"/>
    </font>
    <font>
      <b/>
      <sz val="10"/>
      <color indexed="57"/>
      <name val="Wingdings 2"/>
      <family val="1"/>
      <charset val="2"/>
    </font>
    <font>
      <b/>
      <sz val="16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Consolas"/>
      <family val="3"/>
      <charset val="238"/>
    </font>
    <font>
      <sz val="12"/>
      <color theme="1"/>
      <name val="Consolas"/>
      <family val="3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onsolas"/>
      <family val="3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Protection="1">
      <protection hidden="1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Protection="1">
      <protection locked="0" hidden="1"/>
    </xf>
    <xf numFmtId="0" fontId="3" fillId="2" borderId="1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Protection="1"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2" fontId="4" fillId="3" borderId="1" xfId="0" applyNumberFormat="1" applyFont="1" applyFill="1" applyBorder="1" applyAlignment="1" applyProtection="1">
      <alignment horizontal="center"/>
      <protection locked="0" hidden="1"/>
    </xf>
    <xf numFmtId="2" fontId="4" fillId="4" borderId="1" xfId="0" applyNumberFormat="1" applyFont="1" applyFill="1" applyBorder="1" applyAlignment="1" applyProtection="1">
      <alignment horizontal="center"/>
      <protection locked="0" hidden="1"/>
    </xf>
    <xf numFmtId="0" fontId="4" fillId="4" borderId="1" xfId="0" applyFont="1" applyFill="1" applyBorder="1" applyProtection="1">
      <protection locked="0" hidden="1"/>
    </xf>
    <xf numFmtId="0" fontId="0" fillId="0" borderId="1" xfId="0" applyBorder="1" applyProtection="1"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3" fillId="0" borderId="1" xfId="0" applyFont="1" applyBorder="1" applyProtection="1">
      <protection hidden="1"/>
    </xf>
    <xf numFmtId="2" fontId="4" fillId="0" borderId="1" xfId="0" applyNumberFormat="1" applyFont="1" applyBorder="1" applyProtection="1">
      <protection locked="0" hidden="1"/>
    </xf>
    <xf numFmtId="0" fontId="5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3" fillId="0" borderId="3" xfId="0" applyFont="1" applyBorder="1" applyProtection="1">
      <protection hidden="1"/>
    </xf>
    <xf numFmtId="4" fontId="8" fillId="0" borderId="3" xfId="0" applyNumberFormat="1" applyFont="1" applyBorder="1" applyProtection="1">
      <protection hidden="1"/>
    </xf>
    <xf numFmtId="0" fontId="3" fillId="0" borderId="3" xfId="0" applyFont="1" applyBorder="1" applyAlignment="1" applyProtection="1">
      <alignment horizontal="left" vertical="center" indent="1"/>
      <protection hidden="1"/>
    </xf>
    <xf numFmtId="4" fontId="8" fillId="0" borderId="1" xfId="0" applyNumberFormat="1" applyFont="1" applyBorder="1" applyProtection="1">
      <protection hidden="1"/>
    </xf>
    <xf numFmtId="0" fontId="3" fillId="0" borderId="1" xfId="0" applyFont="1" applyBorder="1" applyAlignment="1" applyProtection="1">
      <alignment horizontal="left" vertical="center" indent="1"/>
      <protection hidden="1"/>
    </xf>
    <xf numFmtId="4" fontId="8" fillId="0" borderId="1" xfId="0" applyNumberFormat="1" applyFont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4" fontId="8" fillId="0" borderId="4" xfId="0" applyNumberFormat="1" applyFont="1" applyBorder="1" applyAlignment="1" applyProtection="1">
      <alignment horizontal="center"/>
      <protection hidden="1"/>
    </xf>
    <xf numFmtId="0" fontId="3" fillId="0" borderId="5" xfId="0" applyFont="1" applyFill="1" applyBorder="1" applyProtection="1">
      <protection hidden="1"/>
    </xf>
    <xf numFmtId="4" fontId="8" fillId="0" borderId="5" xfId="0" applyNumberFormat="1" applyFont="1" applyBorder="1" applyProtection="1">
      <protection hidden="1"/>
    </xf>
    <xf numFmtId="4" fontId="4" fillId="2" borderId="5" xfId="0" applyNumberFormat="1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right" vertical="top"/>
      <protection hidden="1"/>
    </xf>
    <xf numFmtId="0" fontId="11" fillId="0" borderId="0" xfId="0" quotePrefix="1" applyFont="1" applyFill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3" fillId="0" borderId="0" xfId="0" applyFont="1" applyBorder="1" applyProtection="1"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locked="0" hidden="1"/>
    </xf>
    <xf numFmtId="4" fontId="8" fillId="2" borderId="1" xfId="0" applyNumberFormat="1" applyFont="1" applyFill="1" applyBorder="1" applyProtection="1">
      <protection hidden="1"/>
    </xf>
    <xf numFmtId="0" fontId="3" fillId="0" borderId="8" xfId="0" applyFont="1" applyBorder="1" applyAlignment="1" applyProtection="1">
      <alignment horizontal="left" vertical="center" indent="1"/>
      <protection hidden="1"/>
    </xf>
    <xf numFmtId="4" fontId="8" fillId="0" borderId="0" xfId="0" applyNumberFormat="1" applyFont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6" fillId="0" borderId="1" xfId="0" applyFont="1" applyBorder="1" applyProtection="1">
      <protection hidden="1"/>
    </xf>
    <xf numFmtId="0" fontId="16" fillId="0" borderId="8" xfId="0" applyFont="1" applyBorder="1" applyProtection="1">
      <protection hidden="1"/>
    </xf>
    <xf numFmtId="0" fontId="16" fillId="0" borderId="2" xfId="0" applyFont="1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8" fillId="0" borderId="1" xfId="0" applyNumberFormat="1" applyFont="1" applyBorder="1" applyAlignment="1" applyProtection="1">
      <alignment horizontal="left" vertical="center" indent="1"/>
      <protection hidden="1"/>
    </xf>
    <xf numFmtId="4" fontId="15" fillId="0" borderId="1" xfId="0" applyNumberFormat="1" applyFont="1" applyBorder="1" applyProtection="1">
      <protection hidden="1"/>
    </xf>
    <xf numFmtId="4" fontId="8" fillId="0" borderId="4" xfId="0" applyNumberFormat="1" applyFont="1" applyBorder="1" applyAlignment="1" applyProtection="1">
      <alignment horizontal="left" vertical="center" inden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locked="0" hidden="1"/>
    </xf>
    <xf numFmtId="0" fontId="3" fillId="0" borderId="10" xfId="0" applyFont="1" applyBorder="1" applyProtection="1">
      <protection hidden="1"/>
    </xf>
    <xf numFmtId="4" fontId="8" fillId="0" borderId="10" xfId="0" applyNumberFormat="1" applyFont="1" applyBorder="1" applyProtection="1">
      <protection hidden="1"/>
    </xf>
    <xf numFmtId="0" fontId="3" fillId="0" borderId="10" xfId="0" applyFont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16" fillId="0" borderId="5" xfId="0" applyFont="1" applyBorder="1" applyProtection="1">
      <protection hidden="1"/>
    </xf>
    <xf numFmtId="0" fontId="3" fillId="0" borderId="8" xfId="0" applyFont="1" applyBorder="1" applyProtection="1">
      <protection hidden="1"/>
    </xf>
    <xf numFmtId="4" fontId="8" fillId="0" borderId="8" xfId="0" applyNumberFormat="1" applyFont="1" applyBorder="1" applyProtection="1">
      <protection hidden="1"/>
    </xf>
    <xf numFmtId="4" fontId="8" fillId="2" borderId="8" xfId="0" applyNumberFormat="1" applyFont="1" applyFill="1" applyBorder="1" applyProtection="1">
      <protection hidden="1"/>
    </xf>
    <xf numFmtId="4" fontId="8" fillId="2" borderId="0" xfId="0" applyNumberFormat="1" applyFont="1" applyFill="1" applyBorder="1" applyProtection="1"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16" fillId="0" borderId="0" xfId="0" applyFont="1" applyBorder="1" applyProtection="1">
      <protection hidden="1"/>
    </xf>
    <xf numFmtId="3" fontId="14" fillId="0" borderId="3" xfId="0" applyNumberFormat="1" applyFont="1" applyBorder="1" applyProtection="1">
      <protection hidden="1"/>
    </xf>
    <xf numFmtId="3" fontId="14" fillId="0" borderId="8" xfId="0" applyNumberFormat="1" applyFont="1" applyBorder="1" applyProtection="1">
      <protection hidden="1"/>
    </xf>
    <xf numFmtId="3" fontId="14" fillId="2" borderId="8" xfId="0" applyNumberFormat="1" applyFont="1" applyFill="1" applyBorder="1" applyProtection="1">
      <protection hidden="1"/>
    </xf>
    <xf numFmtId="0" fontId="17" fillId="0" borderId="0" xfId="0" applyFont="1" applyProtection="1">
      <protection hidden="1"/>
    </xf>
    <xf numFmtId="0" fontId="19" fillId="0" borderId="8" xfId="0" applyFont="1" applyBorder="1" applyProtection="1">
      <protection hidden="1"/>
    </xf>
    <xf numFmtId="0" fontId="0" fillId="0" borderId="11" xfId="0" applyBorder="1" applyProtection="1">
      <protection hidden="1"/>
    </xf>
    <xf numFmtId="0" fontId="3" fillId="0" borderId="11" xfId="0" applyFont="1" applyBorder="1" applyProtection="1">
      <protection hidden="1"/>
    </xf>
    <xf numFmtId="0" fontId="18" fillId="0" borderId="0" xfId="0" applyFont="1" applyAlignment="1">
      <alignment horizontal="center"/>
    </xf>
    <xf numFmtId="164" fontId="9" fillId="5" borderId="0" xfId="0" applyNumberFormat="1" applyFont="1" applyFill="1" applyAlignment="1" applyProtection="1"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" fontId="14" fillId="0" borderId="8" xfId="0" applyNumberFormat="1" applyFont="1" applyBorder="1" applyAlignment="1" applyProtection="1">
      <alignment horizontal="left" vertical="center" inden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A41" sqref="A41:XFD41"/>
    </sheetView>
  </sheetViews>
  <sheetFormatPr defaultRowHeight="15"/>
  <cols>
    <col min="2" max="2" width="36.28515625" customWidth="1"/>
    <col min="3" max="3" width="14.28515625" bestFit="1" customWidth="1"/>
    <col min="4" max="4" width="12.85546875" bestFit="1" customWidth="1"/>
    <col min="5" max="5" width="9.140625" customWidth="1"/>
  </cols>
  <sheetData>
    <row r="1" spans="1:11" ht="26.25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6" customHeight="1"/>
    <row r="3" spans="1:11" s="4" customFormat="1" ht="22.5">
      <c r="A3" s="1" t="s">
        <v>0</v>
      </c>
      <c r="B3" s="2" t="s">
        <v>1</v>
      </c>
      <c r="C3" s="3"/>
      <c r="D3" s="3"/>
      <c r="E3" s="3"/>
      <c r="F3" s="3"/>
      <c r="G3" s="3"/>
    </row>
    <row r="4" spans="1:11" ht="6.75" customHeight="1"/>
    <row r="5" spans="1:11" s="4" customFormat="1" ht="16.5">
      <c r="A5" s="3"/>
      <c r="B5" s="5" t="s">
        <v>18</v>
      </c>
      <c r="C5" s="13">
        <v>100</v>
      </c>
      <c r="D5" s="7" t="s">
        <v>2</v>
      </c>
      <c r="E5" s="8" t="s">
        <v>14</v>
      </c>
      <c r="F5" s="9"/>
      <c r="G5" s="9"/>
      <c r="H5" s="14"/>
      <c r="I5" s="14"/>
      <c r="J5" s="14"/>
      <c r="K5" s="14"/>
    </row>
    <row r="6" spans="1:11" s="4" customFormat="1" ht="16.5">
      <c r="A6" s="3"/>
      <c r="B6" s="5" t="s">
        <v>13</v>
      </c>
      <c r="C6" s="6">
        <f>C5*3*1.2*30</f>
        <v>10800</v>
      </c>
      <c r="D6" s="7" t="s">
        <v>15</v>
      </c>
      <c r="E6" s="8" t="s">
        <v>17</v>
      </c>
      <c r="F6" s="9"/>
      <c r="G6" s="9"/>
      <c r="H6" s="14"/>
      <c r="I6" s="14"/>
      <c r="J6" s="14"/>
      <c r="K6" s="14"/>
    </row>
    <row r="7" spans="1:11" s="4" customFormat="1" ht="16.5">
      <c r="A7" s="3"/>
      <c r="B7" s="5" t="s">
        <v>16</v>
      </c>
      <c r="C7" s="6">
        <f>C6*12</f>
        <v>129600</v>
      </c>
      <c r="D7" s="7" t="s">
        <v>15</v>
      </c>
      <c r="E7" s="8" t="s">
        <v>17</v>
      </c>
      <c r="F7" s="9"/>
      <c r="G7" s="9"/>
      <c r="H7" s="14"/>
      <c r="I7" s="14"/>
      <c r="J7" s="14"/>
      <c r="K7" s="14"/>
    </row>
    <row r="8" spans="1:11" s="4" customFormat="1" ht="15.75">
      <c r="A8" s="3"/>
      <c r="B8" s="5"/>
      <c r="C8" s="10" t="s">
        <v>19</v>
      </c>
      <c r="D8" s="10" t="s">
        <v>20</v>
      </c>
      <c r="E8" s="8"/>
      <c r="F8" s="9"/>
      <c r="G8" s="9"/>
      <c r="H8" s="14"/>
      <c r="I8" s="14"/>
      <c r="J8" s="14"/>
      <c r="K8" s="14"/>
    </row>
    <row r="9" spans="1:11" s="4" customFormat="1" ht="16.5">
      <c r="A9" s="3"/>
      <c r="B9" s="7" t="s">
        <v>3</v>
      </c>
      <c r="C9" s="12">
        <v>5</v>
      </c>
      <c r="D9" s="12">
        <f>C9*1.21</f>
        <v>6.05</v>
      </c>
      <c r="E9" s="7" t="s">
        <v>4</v>
      </c>
      <c r="F9" s="8"/>
      <c r="G9" s="9"/>
      <c r="H9" s="14"/>
      <c r="I9" s="14"/>
      <c r="J9" s="14"/>
      <c r="K9" s="14"/>
    </row>
    <row r="10" spans="1:11" s="4" customFormat="1" ht="16.5">
      <c r="A10" s="3"/>
      <c r="B10" s="7" t="s">
        <v>5</v>
      </c>
      <c r="C10" s="12">
        <v>9</v>
      </c>
      <c r="D10" s="12">
        <f t="shared" ref="D10:D13" si="0">C10*1.21</f>
        <v>10.89</v>
      </c>
      <c r="E10" s="7" t="s">
        <v>6</v>
      </c>
      <c r="F10" s="8" t="s">
        <v>22</v>
      </c>
      <c r="G10" s="9"/>
      <c r="H10" s="14"/>
      <c r="I10" s="14"/>
      <c r="J10" s="14"/>
      <c r="K10" s="14"/>
    </row>
    <row r="11" spans="1:11" s="4" customFormat="1" ht="16.5">
      <c r="A11" s="3"/>
      <c r="B11" s="7" t="s">
        <v>7</v>
      </c>
      <c r="C11" s="12">
        <v>6</v>
      </c>
      <c r="D11" s="12">
        <f t="shared" si="0"/>
        <v>7.26</v>
      </c>
      <c r="E11" s="7" t="s">
        <v>6</v>
      </c>
      <c r="F11" s="8" t="s">
        <v>21</v>
      </c>
      <c r="G11" s="9"/>
      <c r="H11" s="14"/>
      <c r="I11" s="14"/>
      <c r="J11" s="14"/>
      <c r="K11" s="14"/>
    </row>
    <row r="12" spans="1:11" s="4" customFormat="1" ht="16.5">
      <c r="A12" s="3"/>
      <c r="B12" s="7" t="s">
        <v>8</v>
      </c>
      <c r="C12" s="12">
        <v>4.5999999999999996</v>
      </c>
      <c r="D12" s="12">
        <f t="shared" si="0"/>
        <v>5.5659999999999998</v>
      </c>
      <c r="E12" s="7" t="s">
        <v>9</v>
      </c>
      <c r="F12" s="8"/>
      <c r="G12" s="9"/>
      <c r="H12" s="14"/>
      <c r="I12" s="14"/>
      <c r="J12" s="14"/>
      <c r="K12" s="14"/>
    </row>
    <row r="13" spans="1:11" s="4" customFormat="1" ht="16.5">
      <c r="A13" s="3"/>
      <c r="B13" s="7" t="s">
        <v>10</v>
      </c>
      <c r="C13" s="12">
        <v>70</v>
      </c>
      <c r="D13" s="12">
        <f t="shared" si="0"/>
        <v>84.7</v>
      </c>
      <c r="E13" s="7" t="s">
        <v>11</v>
      </c>
      <c r="F13" s="8" t="s">
        <v>12</v>
      </c>
      <c r="G13" s="9"/>
      <c r="H13" s="14"/>
      <c r="I13" s="14"/>
      <c r="J13" s="14"/>
      <c r="K13" s="14"/>
    </row>
    <row r="14" spans="1:11" ht="7.5" customHeight="1"/>
    <row r="15" spans="1:11" s="18" customFormat="1" ht="22.5">
      <c r="A15" s="15" t="s">
        <v>0</v>
      </c>
      <c r="B15" s="16" t="s">
        <v>23</v>
      </c>
      <c r="C15" s="17"/>
      <c r="D15" s="17"/>
      <c r="E15" s="17"/>
      <c r="F15" s="17"/>
      <c r="G15" s="17"/>
    </row>
    <row r="16" spans="1:11" s="4" customFormat="1" ht="16.5">
      <c r="A16" s="19"/>
      <c r="B16" s="20" t="s">
        <v>24</v>
      </c>
      <c r="C16" s="21">
        <v>7</v>
      </c>
      <c r="D16" s="11">
        <f t="shared" ref="D16:D17" si="1">C16*1.21</f>
        <v>8.4699999999999989</v>
      </c>
      <c r="E16" s="20" t="s">
        <v>4</v>
      </c>
      <c r="F16" s="22" t="s">
        <v>62</v>
      </c>
      <c r="G16" s="14"/>
    </row>
    <row r="17" spans="1:11" s="4" customFormat="1" ht="16.5">
      <c r="A17" s="19"/>
      <c r="B17" s="20" t="s">
        <v>25</v>
      </c>
      <c r="C17" s="21">
        <v>205.2</v>
      </c>
      <c r="D17" s="11">
        <f t="shared" si="1"/>
        <v>248.29199999999997</v>
      </c>
      <c r="E17" s="20" t="s">
        <v>26</v>
      </c>
      <c r="F17" s="22" t="s">
        <v>63</v>
      </c>
      <c r="G17" s="14"/>
    </row>
    <row r="18" spans="1:11" ht="7.5" customHeight="1"/>
    <row r="19" spans="1:11" s="4" customFormat="1" ht="22.5">
      <c r="A19" s="15" t="s">
        <v>0</v>
      </c>
      <c r="B19" s="16" t="s">
        <v>46</v>
      </c>
    </row>
    <row r="20" spans="1:11" s="4" customFormat="1" ht="15.75">
      <c r="A20" s="19"/>
      <c r="B20" s="19"/>
      <c r="C20" s="79" t="s">
        <v>44</v>
      </c>
      <c r="D20" s="79"/>
      <c r="E20" s="80" t="s">
        <v>45</v>
      </c>
      <c r="F20" s="80"/>
    </row>
    <row r="21" spans="1:11" s="4" customFormat="1" ht="23.25" thickBot="1">
      <c r="A21" s="19"/>
      <c r="B21" s="23"/>
      <c r="C21" s="45" t="s">
        <v>19</v>
      </c>
      <c r="D21" s="45" t="s">
        <v>20</v>
      </c>
      <c r="E21" s="45" t="s">
        <v>19</v>
      </c>
      <c r="F21" s="45" t="s">
        <v>20</v>
      </c>
      <c r="G21" s="23"/>
      <c r="H21" s="23"/>
      <c r="I21" s="23"/>
      <c r="J21" s="23"/>
      <c r="K21" s="23"/>
    </row>
    <row r="22" spans="1:11" s="4" customFormat="1" ht="17.25" thickTop="1">
      <c r="A22" s="19"/>
      <c r="B22" s="24" t="s">
        <v>27</v>
      </c>
      <c r="C22" s="25">
        <f>8*1.25*cena_stav_pytle</f>
        <v>90</v>
      </c>
      <c r="D22" s="25">
        <f>8*1.25*D10</f>
        <v>108.9</v>
      </c>
      <c r="E22" s="25">
        <f>8*1.25*cena_likv_N</f>
        <v>60</v>
      </c>
      <c r="F22" s="25">
        <f>8*1.25*D11</f>
        <v>72.599999999999994</v>
      </c>
      <c r="G22" s="26" t="s">
        <v>4</v>
      </c>
      <c r="H22" s="54" t="s">
        <v>47</v>
      </c>
      <c r="I22" s="50"/>
      <c r="J22" s="50"/>
      <c r="K22" s="50"/>
    </row>
    <row r="23" spans="1:11" s="4" customFormat="1" ht="16.5">
      <c r="A23" s="19"/>
      <c r="B23" s="20" t="s">
        <v>28</v>
      </c>
      <c r="C23" s="27">
        <f>C9</f>
        <v>5</v>
      </c>
      <c r="D23" s="46">
        <f>D9</f>
        <v>6.05</v>
      </c>
      <c r="E23" s="55">
        <f>C16</f>
        <v>7</v>
      </c>
      <c r="F23" s="56">
        <f>D16</f>
        <v>8.4699999999999989</v>
      </c>
      <c r="G23" s="28" t="s">
        <v>4</v>
      </c>
      <c r="H23" s="51"/>
      <c r="I23" s="51"/>
      <c r="J23" s="51"/>
      <c r="K23" s="51"/>
    </row>
    <row r="24" spans="1:11" s="4" customFormat="1" ht="16.5">
      <c r="A24" s="19"/>
      <c r="B24" s="20" t="s">
        <v>29</v>
      </c>
      <c r="C24" s="29" t="s">
        <v>30</v>
      </c>
      <c r="D24" s="29" t="s">
        <v>30</v>
      </c>
      <c r="E24" s="55">
        <f>0.015*C17</f>
        <v>3.0779999999999998</v>
      </c>
      <c r="F24" s="55">
        <f>0.015*D17</f>
        <v>3.7243799999999996</v>
      </c>
      <c r="G24" s="28" t="s">
        <v>4</v>
      </c>
      <c r="H24" s="51" t="s">
        <v>48</v>
      </c>
      <c r="I24" s="51"/>
      <c r="J24" s="51"/>
      <c r="K24" s="51"/>
    </row>
    <row r="25" spans="1:11" s="4" customFormat="1" ht="16.5">
      <c r="A25" s="19"/>
      <c r="B25" s="20" t="s">
        <v>31</v>
      </c>
      <c r="C25" s="29" t="s">
        <v>30</v>
      </c>
      <c r="D25" s="29" t="s">
        <v>30</v>
      </c>
      <c r="E25" s="55">
        <f>0.002*C17</f>
        <v>0.41039999999999999</v>
      </c>
      <c r="F25" s="55">
        <f>0.002*D17</f>
        <v>0.49658399999999997</v>
      </c>
      <c r="G25" s="28" t="s">
        <v>4</v>
      </c>
      <c r="H25" s="51" t="s">
        <v>49</v>
      </c>
      <c r="I25" s="51"/>
      <c r="J25" s="51"/>
      <c r="K25" s="51"/>
    </row>
    <row r="26" spans="1:11" s="4" customFormat="1" ht="16.5">
      <c r="A26" s="19"/>
      <c r="B26" s="20" t="s">
        <v>8</v>
      </c>
      <c r="C26" s="29" t="s">
        <v>30</v>
      </c>
      <c r="D26" s="29" t="s">
        <v>30</v>
      </c>
      <c r="E26" s="55">
        <f>0.008*cena_likv_O</f>
        <v>3.6799999999999999E-2</v>
      </c>
      <c r="F26" s="55">
        <f>0.008*cena_likv_O</f>
        <v>3.6799999999999999E-2</v>
      </c>
      <c r="G26" s="28" t="s">
        <v>4</v>
      </c>
      <c r="H26" s="51" t="s">
        <v>50</v>
      </c>
      <c r="I26" s="51"/>
      <c r="J26" s="51"/>
      <c r="K26" s="51"/>
    </row>
    <row r="27" spans="1:11" s="4" customFormat="1" ht="17.25" thickBot="1">
      <c r="A27" s="19"/>
      <c r="B27" s="30" t="s">
        <v>10</v>
      </c>
      <c r="C27" s="31" t="s">
        <v>30</v>
      </c>
      <c r="D27" s="31" t="s">
        <v>30</v>
      </c>
      <c r="E27" s="57">
        <f>0.75*cena_elektriny/1000</f>
        <v>5.2499999999999998E-2</v>
      </c>
      <c r="F27" s="57">
        <f>0.75*cena_elektriny/1000</f>
        <v>5.2499999999999998E-2</v>
      </c>
      <c r="G27" s="47" t="s">
        <v>4</v>
      </c>
      <c r="H27" s="53" t="s">
        <v>51</v>
      </c>
      <c r="I27" s="53"/>
      <c r="J27" s="53"/>
      <c r="K27" s="53"/>
    </row>
    <row r="28" spans="1:11" s="4" customFormat="1" ht="17.25" thickTop="1">
      <c r="A28" s="19"/>
      <c r="B28" s="32" t="s">
        <v>32</v>
      </c>
      <c r="C28" s="33">
        <f>SUM(C22:C27)</f>
        <v>95</v>
      </c>
      <c r="D28" s="34">
        <f>SUM(D22:D27)</f>
        <v>114.95</v>
      </c>
      <c r="E28" s="33">
        <f>SUM(E22:E27)</f>
        <v>70.577699999999993</v>
      </c>
      <c r="F28" s="34">
        <f>SUM(F22:F27)</f>
        <v>85.380263999999983</v>
      </c>
    </row>
    <row r="29" spans="1:11" s="4" customFormat="1" ht="4.5" customHeight="1">
      <c r="A29" s="19"/>
      <c r="B29" s="36"/>
      <c r="C29" s="48"/>
      <c r="D29" s="49"/>
      <c r="E29" s="48"/>
      <c r="F29" s="49"/>
    </row>
    <row r="30" spans="1:11" s="4" customFormat="1" ht="22.5">
      <c r="A30" s="15" t="s">
        <v>0</v>
      </c>
      <c r="B30" s="16" t="s">
        <v>52</v>
      </c>
    </row>
    <row r="31" spans="1:11" s="4" customFormat="1" ht="15.75" thickBot="1">
      <c r="A31" s="19"/>
      <c r="B31" s="19"/>
      <c r="C31" s="58" t="s">
        <v>19</v>
      </c>
      <c r="D31" s="58" t="s">
        <v>20</v>
      </c>
      <c r="E31" s="19"/>
      <c r="F31" s="19"/>
      <c r="G31" s="19"/>
      <c r="H31" s="19"/>
      <c r="I31" s="19"/>
    </row>
    <row r="32" spans="1:11" s="4" customFormat="1" ht="17.25" thickTop="1">
      <c r="A32" s="19"/>
      <c r="B32" s="59" t="s">
        <v>54</v>
      </c>
      <c r="C32" s="60">
        <v>4990</v>
      </c>
      <c r="D32" s="60">
        <f>C32*1.21</f>
        <v>6037.9</v>
      </c>
      <c r="E32" s="61" t="s">
        <v>53</v>
      </c>
      <c r="F32" s="62" t="s">
        <v>55</v>
      </c>
      <c r="G32" s="63"/>
      <c r="H32" s="63"/>
      <c r="I32" s="63"/>
      <c r="J32" s="35"/>
      <c r="K32" s="35"/>
    </row>
    <row r="33" spans="1:11" s="4" customFormat="1" ht="17.25" thickBot="1">
      <c r="A33" s="19"/>
      <c r="B33" s="64" t="s">
        <v>56</v>
      </c>
      <c r="C33" s="65">
        <f>D33/1.21</f>
        <v>5785.1239669421493</v>
      </c>
      <c r="D33" s="66">
        <v>7000</v>
      </c>
      <c r="E33" s="47" t="s">
        <v>53</v>
      </c>
      <c r="F33" s="52" t="s">
        <v>60</v>
      </c>
      <c r="G33" s="52"/>
      <c r="H33" s="52"/>
      <c r="I33" s="52"/>
      <c r="J33" s="23"/>
      <c r="K33" s="23"/>
    </row>
    <row r="34" spans="1:11" s="4" customFormat="1" ht="9" customHeight="1" thickTop="1">
      <c r="A34" s="19"/>
      <c r="B34" s="44"/>
      <c r="C34" s="48"/>
      <c r="D34" s="67"/>
      <c r="E34" s="68"/>
      <c r="F34" s="69"/>
      <c r="G34" s="69"/>
      <c r="H34" s="69"/>
      <c r="I34" s="69"/>
      <c r="J34" s="19"/>
      <c r="K34" s="19"/>
    </row>
    <row r="35" spans="1:11" s="4" customFormat="1" ht="15.75">
      <c r="A35" s="19"/>
      <c r="B35" s="44"/>
      <c r="C35" s="79" t="s">
        <v>44</v>
      </c>
      <c r="D35" s="79"/>
      <c r="E35" s="80" t="s">
        <v>45</v>
      </c>
      <c r="F35" s="80"/>
      <c r="G35" s="69"/>
      <c r="H35" s="69"/>
      <c r="I35" s="69"/>
      <c r="J35" s="19"/>
      <c r="K35" s="19"/>
    </row>
    <row r="36" spans="1:11" s="4" customFormat="1" ht="23.25" thickBot="1">
      <c r="A36" s="19"/>
      <c r="B36" s="19"/>
      <c r="C36" s="45" t="s">
        <v>19</v>
      </c>
      <c r="D36" s="45" t="s">
        <v>20</v>
      </c>
      <c r="E36" s="45" t="s">
        <v>19</v>
      </c>
      <c r="F36" s="45" t="s">
        <v>20</v>
      </c>
      <c r="G36" s="19"/>
      <c r="H36" s="19"/>
      <c r="I36" s="19"/>
    </row>
    <row r="37" spans="1:11" s="4" customFormat="1" ht="16.5" thickTop="1">
      <c r="A37" s="19"/>
      <c r="B37" s="59" t="s">
        <v>57</v>
      </c>
      <c r="C37" s="70">
        <f>C5*3/8*30*C28</f>
        <v>106875</v>
      </c>
      <c r="D37" s="70">
        <f>C5*3/8*30*D28</f>
        <v>129318.75</v>
      </c>
      <c r="E37" s="70">
        <f>C5*3/8*30*E28+(C32+C33)/12</f>
        <v>80297.839497245164</v>
      </c>
      <c r="F37" s="70">
        <f>C5*3/8*30*F28+(D32+D33)/12</f>
        <v>97139.288666666645</v>
      </c>
      <c r="G37" s="63"/>
      <c r="H37" s="63"/>
      <c r="I37" s="63"/>
      <c r="J37" s="35"/>
      <c r="K37" s="35"/>
    </row>
    <row r="38" spans="1:11" s="4" customFormat="1" ht="16.5" thickBot="1">
      <c r="A38" s="19"/>
      <c r="B38" s="64" t="s">
        <v>58</v>
      </c>
      <c r="C38" s="71">
        <f>C37*12</f>
        <v>1282500</v>
      </c>
      <c r="D38" s="72">
        <f>D37*12</f>
        <v>1551825</v>
      </c>
      <c r="E38" s="81">
        <f>E37*12</f>
        <v>963574.07396694203</v>
      </c>
      <c r="F38" s="74">
        <f>F37*12</f>
        <v>1165671.4639999997</v>
      </c>
      <c r="G38" s="52"/>
      <c r="H38" s="52"/>
      <c r="I38" s="52"/>
      <c r="J38" s="23"/>
      <c r="K38" s="23"/>
    </row>
    <row r="39" spans="1:11" s="4" customFormat="1" ht="6" customHeight="1" thickTop="1">
      <c r="A39" s="19"/>
    </row>
    <row r="40" spans="1:11" s="4" customFormat="1" ht="26.25">
      <c r="A40" s="15" t="s">
        <v>0</v>
      </c>
      <c r="B40" s="16" t="s">
        <v>33</v>
      </c>
      <c r="C40" s="78">
        <f>D38-F38</f>
        <v>386153.53600000031</v>
      </c>
      <c r="D40" s="78"/>
      <c r="E40" s="37" t="s">
        <v>34</v>
      </c>
      <c r="F40" s="73" t="s">
        <v>59</v>
      </c>
    </row>
    <row r="41" spans="1:11" s="4" customFormat="1" ht="5.25" customHeight="1">
      <c r="A41" s="19"/>
      <c r="B41" s="36"/>
    </row>
    <row r="42" spans="1:11" s="4" customFormat="1" ht="22.5">
      <c r="A42" s="15" t="s">
        <v>0</v>
      </c>
      <c r="B42" s="16" t="s">
        <v>35</v>
      </c>
      <c r="C42" s="38"/>
      <c r="D42" s="38"/>
      <c r="E42" s="38"/>
      <c r="F42" s="38"/>
      <c r="G42" s="38"/>
    </row>
    <row r="43" spans="1:11" s="4" customFormat="1" ht="18">
      <c r="A43" s="15"/>
      <c r="B43" s="39" t="s">
        <v>36</v>
      </c>
      <c r="C43" s="38"/>
      <c r="D43" s="38"/>
      <c r="E43" s="38"/>
      <c r="F43" s="38"/>
      <c r="G43" s="38"/>
    </row>
    <row r="44" spans="1:11" s="43" customFormat="1" ht="21">
      <c r="A44" s="40"/>
      <c r="B44" s="41" t="s">
        <v>37</v>
      </c>
      <c r="C44" s="42"/>
      <c r="D44" s="42"/>
      <c r="E44" s="42"/>
      <c r="F44" s="42"/>
      <c r="G44" s="42"/>
    </row>
    <row r="45" spans="1:11" s="43" customFormat="1" ht="21">
      <c r="A45" s="40"/>
      <c r="B45" s="41" t="s">
        <v>38</v>
      </c>
      <c r="C45" s="42"/>
      <c r="D45" s="42"/>
      <c r="E45" s="42"/>
      <c r="F45" s="42"/>
      <c r="G45" s="42"/>
    </row>
    <row r="46" spans="1:11" s="43" customFormat="1" ht="21">
      <c r="A46" s="40"/>
      <c r="B46" s="41" t="s">
        <v>39</v>
      </c>
      <c r="C46" s="42"/>
      <c r="D46" s="42"/>
      <c r="E46" s="42"/>
      <c r="F46" s="42"/>
      <c r="G46" s="42"/>
    </row>
    <row r="47" spans="1:11" s="43" customFormat="1" ht="21">
      <c r="A47" s="40"/>
      <c r="B47" s="41" t="s">
        <v>40</v>
      </c>
      <c r="C47" s="42"/>
      <c r="D47" s="42"/>
      <c r="E47" s="42"/>
      <c r="F47" s="42"/>
      <c r="G47" s="42"/>
    </row>
    <row r="48" spans="1:11" s="43" customFormat="1" ht="21">
      <c r="A48" s="40"/>
      <c r="B48" s="41" t="s">
        <v>41</v>
      </c>
      <c r="C48" s="42"/>
      <c r="D48" s="42"/>
      <c r="E48" s="42"/>
      <c r="F48" s="42"/>
      <c r="G48" s="42"/>
    </row>
    <row r="49" spans="1:11" s="4" customFormat="1" ht="8.25" customHeight="1">
      <c r="A49" s="75"/>
      <c r="B49" s="76"/>
      <c r="C49" s="76"/>
      <c r="D49" s="76"/>
      <c r="E49" s="76"/>
      <c r="F49" s="76"/>
      <c r="G49" s="76"/>
      <c r="H49" s="75"/>
      <c r="I49" s="75"/>
      <c r="J49" s="75"/>
      <c r="K49" s="75"/>
    </row>
    <row r="50" spans="1:11" s="4" customFormat="1" ht="19.5" customHeight="1">
      <c r="A50" s="44" t="s">
        <v>42</v>
      </c>
      <c r="B50" s="19"/>
      <c r="C50" s="19"/>
      <c r="D50" s="19"/>
      <c r="E50" s="19"/>
      <c r="F50" s="19"/>
      <c r="G50" s="19"/>
    </row>
    <row r="51" spans="1:11" s="4" customFormat="1" ht="15.75">
      <c r="A51" s="44" t="s">
        <v>43</v>
      </c>
    </row>
  </sheetData>
  <protectedRanges>
    <protectedRange sqref="C9:C13" name="Oblast2"/>
    <protectedRange sqref="C5" name="Oblast1"/>
  </protectedRanges>
  <customSheetViews>
    <customSheetView guid="{CE4DD1E3-5AAF-423F-9ED3-9824BD3C4EBF}" showPageBreaks="1">
      <selection sqref="A1:XFD1048576"/>
      <pageMargins left="0.48" right="0.28999999999999998" top="0.78740157480314965" bottom="0.78740157480314965" header="0.31496062992125984" footer="0.31496062992125984"/>
      <pageSetup paperSize="9" orientation="landscape" verticalDpi="0" r:id="rId1"/>
    </customSheetView>
  </customSheetViews>
  <mergeCells count="6">
    <mergeCell ref="A1:K1"/>
    <mergeCell ref="C40:D40"/>
    <mergeCell ref="C20:D20"/>
    <mergeCell ref="E20:F20"/>
    <mergeCell ref="C35:D35"/>
    <mergeCell ref="E35:F35"/>
  </mergeCells>
  <pageMargins left="0.47244094488188981" right="0.27559055118110237" top="0.78740157480314965" bottom="0.78740157480314965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CE4DD1E3-5AAF-423F-9ED3-9824BD3C4EB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CE4DD1E3-5AAF-423F-9ED3-9824BD3C4EB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13</vt:i4>
      </vt:variant>
    </vt:vector>
  </HeadingPairs>
  <TitlesOfParts>
    <vt:vector size="16" baseType="lpstr">
      <vt:lpstr>List1</vt:lpstr>
      <vt:lpstr>List2</vt:lpstr>
      <vt:lpstr>List3</vt:lpstr>
      <vt:lpstr>cena_desinfekce_odpadu</vt:lpstr>
      <vt:lpstr>cena_elektriny</vt:lpstr>
      <vt:lpstr>cena_likv_N</vt:lpstr>
      <vt:lpstr>cena_likv_O</vt:lpstr>
      <vt:lpstr>cena_spec_pytle</vt:lpstr>
      <vt:lpstr>cena_stav_pytle</vt:lpstr>
      <vt:lpstr>cena_vody</vt:lpstr>
      <vt:lpstr>desinf_odp_mesicne</vt:lpstr>
      <vt:lpstr>desinf_pristr_mesicne</vt:lpstr>
      <vt:lpstr>elektr_mesicne</vt:lpstr>
      <vt:lpstr>hmotnost_mesicne</vt:lpstr>
      <vt:lpstr>pytlu_mesicne</vt:lpstr>
      <vt:lpstr>vody_mesicne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Koukal</dc:creator>
  <cp:lastModifiedBy>kk</cp:lastModifiedBy>
  <cp:lastPrinted>2014-05-06T09:45:48Z</cp:lastPrinted>
  <dcterms:created xsi:type="dcterms:W3CDTF">2013-03-19T12:34:22Z</dcterms:created>
  <dcterms:modified xsi:type="dcterms:W3CDTF">2014-05-06T09:45:56Z</dcterms:modified>
</cp:coreProperties>
</file>